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120" yWindow="75" windowWidth="16140" windowHeight="6540" tabRatio="243"/>
  </bookViews>
  <sheets>
    <sheet name="Management Fee Worksheet" sheetId="1" r:id="rId1"/>
  </sheets>
  <definedNames>
    <definedName name="Base_Reduction_Factor">'Management Fee Worksheet'!#REF!</definedName>
    <definedName name="InvestmentCost">'Management Fee Worksheet'!$B$19</definedName>
    <definedName name="Management_Base_Lower_Limit">'Management Fee Worksheet'!$B$4</definedName>
    <definedName name="Management_Base_Upper_Limit">'Management Fee Worksheet'!$B$5</definedName>
    <definedName name="Multiplier">'Management Fee Worksheet'!#REF!</definedName>
    <definedName name="Percent_Lower_Limit">'Management Fee Worksheet'!$B$7</definedName>
    <definedName name="Percent_Upper_Limit">'Management Fee Worksheet'!$B$6</definedName>
    <definedName name="_xlnm.Print_Area" localSheetId="0">'Management Fee Worksheet'!$A$1:$C$31</definedName>
    <definedName name="privatecalled">'Management Fee Worksheet'!$B$17</definedName>
    <definedName name="Regulatory_Capital">'Management Fee Worksheet'!$B$15</definedName>
    <definedName name="Regulatory_Capital_Lower_Limit">'Management Fee Worksheet'!$B$4</definedName>
    <definedName name="Regulatory_Capital_Upper_Limit">'Management Fee Worksheet'!$B$5</definedName>
    <definedName name="SBA_Leverage_Issued_To_Date">'Management Fee Worksheet'!$B$18</definedName>
  </definedNames>
  <calcPr calcId="145621"/>
</workbook>
</file>

<file path=xl/calcChain.xml><?xml version="1.0" encoding="utf-8"?>
<calcChain xmlns="http://schemas.openxmlformats.org/spreadsheetml/2006/main">
  <c r="B21" i="1" l="1"/>
  <c r="B16" i="1"/>
  <c r="B4" i="1" l="1"/>
  <c r="B5" i="1"/>
  <c r="B9" i="1"/>
  <c r="B12" i="1"/>
  <c r="B24" i="1"/>
  <c r="B25" i="1"/>
  <c r="B26" i="1"/>
  <c r="B27" i="1"/>
  <c r="B29" i="1"/>
  <c r="B30" i="1"/>
  <c r="B32" i="1"/>
  <c r="B34" i="1"/>
</calcChain>
</file>

<file path=xl/sharedStrings.xml><?xml version="1.0" encoding="utf-8"?>
<sst xmlns="http://schemas.openxmlformats.org/spreadsheetml/2006/main" count="39" uniqueCount="37">
  <si>
    <t>Percent Upper Limit</t>
  </si>
  <si>
    <t>Percent Lower Limit</t>
  </si>
  <si>
    <t>Fund Variables</t>
  </si>
  <si>
    <t>Fully Invested Percent</t>
  </si>
  <si>
    <t>Investment Period Rate</t>
  </si>
  <si>
    <t>After Investment Period Rate</t>
  </si>
  <si>
    <t>Investment Period Variables</t>
  </si>
  <si>
    <t>Fully Invested Variables</t>
  </si>
  <si>
    <t>Policy Variables</t>
  </si>
  <si>
    <t>Calculations</t>
  </si>
  <si>
    <t>Comments</t>
  </si>
  <si>
    <t>Investment Period</t>
  </si>
  <si>
    <t>SBA Leverage Issued To Date</t>
  </si>
  <si>
    <t>Management Base Lower Limit</t>
  </si>
  <si>
    <t>Management Base Upper Limit</t>
  </si>
  <si>
    <t>Management Fee Rate</t>
  </si>
  <si>
    <t>Private Capital Called to Date</t>
  </si>
  <si>
    <t>Age</t>
  </si>
  <si>
    <t>Assumed SBA Leverage ($)</t>
  </si>
  <si>
    <t>Management Fee Base</t>
  </si>
  <si>
    <t>Date of Management Fee Calculation (mm/dd/yy)</t>
  </si>
  <si>
    <t xml:space="preserve">The Initial Investment Period commences on the earliest of the following: (a) date of license approval; (b) the first date of financing of a portfolio concern; or (c) the first date any management fee based on assumed leverage begins to accrue or is paid.  </t>
  </si>
  <si>
    <t>Private Capital + SBA Leverage Called to Date</t>
  </si>
  <si>
    <t>Unreduced Regulatory Capital ($)</t>
  </si>
  <si>
    <t>Over 5 years or 80% capital called to date equals or exceeds fuly invested minimum  amount.</t>
  </si>
  <si>
    <t>in years</t>
  </si>
  <si>
    <t>Used for Initial Investment Period management fee calculation.</t>
  </si>
  <si>
    <t>Used for Initial Investment Period management fee calculation.  Must be consistent with SBIC's business plan as approved by SBA.</t>
  </si>
  <si>
    <t>Used to see if fund is out of its Initial Investment Period.</t>
  </si>
  <si>
    <t>Initial Investment Period or After?</t>
  </si>
  <si>
    <t>80% of Unreduced Regulatory Capital 
+ Assumed SBA leverage</t>
  </si>
  <si>
    <t>Starting Date of Initial Investment Period (mm/dd/yy)</t>
  </si>
  <si>
    <t>Used for management fee base after Initial Investment Period is over.</t>
  </si>
  <si>
    <t>Annual Management Fee</t>
  </si>
  <si>
    <t>Quarterly Management Fee</t>
  </si>
  <si>
    <t>Total Active Loans and Investments, at Cost, in SBIC ($)</t>
  </si>
  <si>
    <t>Management Fee Worksheet for SBICs Issuing Participating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</si>
</sst>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m/d/yyyy;@"/>
    <numFmt numFmtId="168" formatCode="0.0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2" borderId="0" xfId="0"/>
    <xf numFmtId="0" fontId="3" fillId="2" borderId="0" xfId="0" applyFont="1" applyAlignment="1">
      <alignment vertical="top"/>
    </xf>
    <xf numFmtId="0" fontId="4" fillId="2" borderId="0" xfId="0" applyFont="1" applyAlignment="1">
      <alignment vertical="top"/>
    </xf>
    <xf numFmtId="0" fontId="4" fillId="2" borderId="0" xfId="0" applyFont="1" applyAlignment="1">
      <alignment vertical="top" wrapText="1"/>
    </xf>
    <xf numFmtId="0" fontId="5" fillId="2" borderId="0" xfId="0" applyFont="1" applyAlignment="1">
      <alignment vertical="top"/>
    </xf>
    <xf numFmtId="0" fontId="3" fillId="2" borderId="0" xfId="0" applyFont="1" applyAlignment="1">
      <alignment horizontal="left" vertical="top"/>
    </xf>
    <xf numFmtId="0" fontId="4" fillId="2" borderId="0" xfId="0" applyFont="1" applyBorder="1" applyAlignment="1">
      <alignment horizontal="right" vertical="top"/>
    </xf>
    <xf numFmtId="164" fontId="3" fillId="3" borderId="1" xfId="1" applyNumberFormat="1" applyFont="1" applyFill="1" applyBorder="1" applyAlignment="1">
      <alignment vertical="top"/>
    </xf>
    <xf numFmtId="10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3" fillId="2" borderId="0" xfId="0" applyFont="1" applyAlignment="1">
      <alignment horizontal="right" vertical="top"/>
    </xf>
    <xf numFmtId="10" fontId="3" fillId="2" borderId="0" xfId="3" applyNumberFormat="1" applyFont="1" applyFill="1" applyBorder="1" applyAlignment="1">
      <alignment horizontal="center" vertical="top"/>
    </xf>
    <xf numFmtId="9" fontId="3" fillId="3" borderId="1" xfId="3" applyFont="1" applyFill="1" applyBorder="1" applyAlignment="1">
      <alignment vertical="top"/>
    </xf>
    <xf numFmtId="0" fontId="3" fillId="2" borderId="0" xfId="0" applyFont="1" applyBorder="1" applyAlignment="1">
      <alignment horizontal="right" vertical="top"/>
    </xf>
    <xf numFmtId="0" fontId="5" fillId="2" borderId="0" xfId="0" applyFont="1" applyBorder="1" applyAlignment="1">
      <alignment horizontal="left" vertical="top"/>
    </xf>
    <xf numFmtId="164" fontId="3" fillId="4" borderId="1" xfId="1" applyNumberFormat="1" applyFont="1" applyFill="1" applyBorder="1" applyAlignment="1" applyProtection="1">
      <alignment vertical="top"/>
      <protection locked="0"/>
    </xf>
    <xf numFmtId="167" fontId="3" fillId="4" borderId="1" xfId="1" applyNumberFormat="1" applyFont="1" applyFill="1" applyBorder="1" applyAlignment="1" applyProtection="1">
      <alignment vertical="top"/>
      <protection locked="0"/>
    </xf>
    <xf numFmtId="43" fontId="4" fillId="2" borderId="0" xfId="0" applyNumberFormat="1" applyFont="1" applyAlignment="1">
      <alignment vertical="top"/>
    </xf>
    <xf numFmtId="164" fontId="3" fillId="2" borderId="0" xfId="0" applyNumberFormat="1" applyFont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168" fontId="4" fillId="2" borderId="0" xfId="0" applyNumberFormat="1" applyFont="1" applyAlignment="1">
      <alignment vertical="top"/>
    </xf>
    <xf numFmtId="166" fontId="3" fillId="2" borderId="0" xfId="2" applyNumberFormat="1" applyFont="1" applyFill="1" applyBorder="1" applyAlignment="1">
      <alignment horizontal="center" vertical="top"/>
    </xf>
    <xf numFmtId="165" fontId="3" fillId="2" borderId="0" xfId="3" applyNumberFormat="1" applyFont="1" applyFill="1" applyBorder="1" applyAlignment="1">
      <alignment horizontal="center" vertical="top"/>
    </xf>
    <xf numFmtId="0" fontId="3" fillId="2" borderId="2" xfId="0" applyFont="1" applyBorder="1" applyAlignment="1">
      <alignment horizontal="center" vertical="top" wrapText="1"/>
    </xf>
    <xf numFmtId="0" fontId="3" fillId="2" borderId="3" xfId="0" applyFont="1" applyBorder="1" applyAlignment="1">
      <alignment horizontal="right" vertical="top"/>
    </xf>
    <xf numFmtId="0" fontId="3" fillId="2" borderId="0" xfId="0" applyFont="1" applyAlignment="1">
      <alignment horizontal="right" vertical="top" wrapText="1"/>
    </xf>
    <xf numFmtId="166" fontId="3" fillId="3" borderId="0" xfId="2" applyNumberFormat="1" applyFont="1" applyFill="1" applyBorder="1" applyAlignment="1">
      <alignment vertical="top"/>
    </xf>
    <xf numFmtId="166" fontId="3" fillId="3" borderId="4" xfId="2" applyNumberFormat="1" applyFont="1" applyFill="1" applyBorder="1" applyAlignment="1">
      <alignment vertical="top"/>
    </xf>
    <xf numFmtId="164" fontId="6" fillId="2" borderId="0" xfId="1" applyNumberFormat="1" applyFont="1" applyFill="1" applyBorder="1" applyAlignment="1">
      <alignment horizontal="center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4"/>
  <sheetViews>
    <sheetView showGridLines="0" tabSelected="1" zoomScale="78" workbookViewId="0">
      <selection activeCell="B15" sqref="B15"/>
    </sheetView>
  </sheetViews>
  <sheetFormatPr defaultRowHeight="14.25" x14ac:dyDescent="0.2"/>
  <cols>
    <col min="1" max="1" width="47.42578125" style="2" customWidth="1"/>
    <col min="2" max="2" width="18.85546875" style="2" bestFit="1" customWidth="1"/>
    <col min="3" max="3" width="1.85546875" style="2" customWidth="1"/>
    <col min="4" max="4" width="39.85546875" style="3" customWidth="1"/>
    <col min="5" max="5" width="0.7109375" style="2" customWidth="1"/>
    <col min="6" max="16384" width="9.140625" style="2"/>
  </cols>
  <sheetData>
    <row r="1" spans="1:4" ht="15" x14ac:dyDescent="0.2">
      <c r="A1" s="1" t="s">
        <v>36</v>
      </c>
    </row>
    <row r="2" spans="1:4" ht="15" hidden="1" x14ac:dyDescent="0.2">
      <c r="A2" s="4" t="s">
        <v>8</v>
      </c>
    </row>
    <row r="3" spans="1:4" ht="15" hidden="1" x14ac:dyDescent="0.2">
      <c r="A3" s="5" t="s">
        <v>6</v>
      </c>
    </row>
    <row r="4" spans="1:4" ht="15" hidden="1" x14ac:dyDescent="0.2">
      <c r="A4" s="6" t="s">
        <v>13</v>
      </c>
      <c r="B4" s="7">
        <f>3*20000000</f>
        <v>60000000</v>
      </c>
    </row>
    <row r="5" spans="1:4" ht="15" hidden="1" x14ac:dyDescent="0.2">
      <c r="A5" s="6" t="s">
        <v>14</v>
      </c>
      <c r="B5" s="7">
        <f>3*40000000</f>
        <v>120000000</v>
      </c>
    </row>
    <row r="6" spans="1:4" ht="15" hidden="1" x14ac:dyDescent="0.2">
      <c r="A6" s="6" t="s">
        <v>0</v>
      </c>
      <c r="B6" s="8">
        <v>2.5000000000000001E-2</v>
      </c>
    </row>
    <row r="7" spans="1:4" ht="15" hidden="1" x14ac:dyDescent="0.2">
      <c r="A7" s="6" t="s">
        <v>1</v>
      </c>
      <c r="B7" s="8">
        <v>0.02</v>
      </c>
    </row>
    <row r="8" spans="1:4" ht="15" hidden="1" x14ac:dyDescent="0.2">
      <c r="A8" s="6" t="s">
        <v>11</v>
      </c>
      <c r="B8" s="9">
        <v>5</v>
      </c>
    </row>
    <row r="9" spans="1:4" ht="15" hidden="1" x14ac:dyDescent="0.2">
      <c r="A9" s="10" t="s">
        <v>4</v>
      </c>
      <c r="B9" s="11">
        <f>IF(Regulatory_Capital+$B$16&lt;Management_Base_Lower_Limit,Percent_Upper_Limit,IF(Regulatory_Capital+$B$16&gt;Management_Base_Upper_Limit,Percent_Lower_Limit,Percent_Upper_Limit-(Percent_Upper_Limit-Percent_Lower_Limit)*(Regulatory_Capital+$B$16-Management_Base_Lower_Limit)/(Management_Base_Upper_Limit-Management_Base_Lower_Limit)))</f>
        <v>0.02</v>
      </c>
    </row>
    <row r="10" spans="1:4" ht="15" hidden="1" x14ac:dyDescent="0.2">
      <c r="A10" s="5" t="s">
        <v>7</v>
      </c>
    </row>
    <row r="11" spans="1:4" ht="15" hidden="1" x14ac:dyDescent="0.2">
      <c r="A11" s="6" t="s">
        <v>3</v>
      </c>
      <c r="B11" s="12">
        <v>0.8</v>
      </c>
    </row>
    <row r="12" spans="1:4" ht="15" hidden="1" x14ac:dyDescent="0.2">
      <c r="A12" s="6" t="s">
        <v>5</v>
      </c>
      <c r="B12" s="11">
        <f>IF(InvestmentCost&lt;Management_Base_Lower_Limit,Percent_Upper_Limit,IF(InvestmentCost&gt;Management_Base_Upper_Limit,Percent_Lower_Limit,Percent_Upper_Limit-(Percent_Upper_Limit-Percent_Lower_Limit)*(InvestmentCost-Management_Base_Lower_Limit)/(Management_Base_Upper_Limit-Management_Base_Lower_Limit)))</f>
        <v>2.5000000000000001E-2</v>
      </c>
    </row>
    <row r="13" spans="1:4" ht="15" x14ac:dyDescent="0.2">
      <c r="A13" s="13"/>
    </row>
    <row r="14" spans="1:4" ht="15" x14ac:dyDescent="0.2">
      <c r="A14" s="14" t="s">
        <v>2</v>
      </c>
      <c r="D14" s="23" t="s">
        <v>10</v>
      </c>
    </row>
    <row r="15" spans="1:4" ht="37.5" customHeight="1" x14ac:dyDescent="0.2">
      <c r="A15" s="13" t="s">
        <v>23</v>
      </c>
      <c r="B15" s="15">
        <v>50000000</v>
      </c>
      <c r="D15" s="3" t="s">
        <v>26</v>
      </c>
    </row>
    <row r="16" spans="1:4" ht="66" customHeight="1" x14ac:dyDescent="0.2">
      <c r="A16" s="13" t="s">
        <v>18</v>
      </c>
      <c r="B16" s="15">
        <f>2*Regulatory_Capital</f>
        <v>100000000</v>
      </c>
      <c r="D16" s="3" t="s">
        <v>27</v>
      </c>
    </row>
    <row r="17" spans="1:4" ht="57" customHeight="1" x14ac:dyDescent="0.2">
      <c r="A17" s="13" t="s">
        <v>16</v>
      </c>
      <c r="B17" s="15">
        <v>20000000</v>
      </c>
      <c r="D17" s="3" t="s">
        <v>28</v>
      </c>
    </row>
    <row r="18" spans="1:4" ht="53.25" customHeight="1" x14ac:dyDescent="0.2">
      <c r="A18" s="13" t="s">
        <v>12</v>
      </c>
      <c r="B18" s="15">
        <v>30000000</v>
      </c>
      <c r="D18" s="3" t="s">
        <v>28</v>
      </c>
    </row>
    <row r="19" spans="1:4" ht="42" customHeight="1" x14ac:dyDescent="0.2">
      <c r="A19" s="25" t="s">
        <v>35</v>
      </c>
      <c r="B19" s="15">
        <v>30000000</v>
      </c>
      <c r="D19" s="3" t="s">
        <v>32</v>
      </c>
    </row>
    <row r="20" spans="1:4" ht="107.25" customHeight="1" x14ac:dyDescent="0.2">
      <c r="A20" s="25" t="s">
        <v>31</v>
      </c>
      <c r="B20" s="16">
        <v>39818</v>
      </c>
      <c r="D20" s="3" t="s">
        <v>21</v>
      </c>
    </row>
    <row r="21" spans="1:4" ht="30" x14ac:dyDescent="0.2">
      <c r="A21" s="25" t="s">
        <v>20</v>
      </c>
      <c r="B21" s="16">
        <f ca="1">NOW()</f>
        <v>41394.437459375004</v>
      </c>
      <c r="D21" s="3" t="s">
        <v>28</v>
      </c>
    </row>
    <row r="22" spans="1:4" ht="15" x14ac:dyDescent="0.2">
      <c r="A22" s="1"/>
      <c r="B22" s="17"/>
    </row>
    <row r="23" spans="1:4" ht="22.5" customHeight="1" x14ac:dyDescent="0.2">
      <c r="A23" s="14" t="s">
        <v>9</v>
      </c>
    </row>
    <row r="24" spans="1:4" ht="22.5" customHeight="1" x14ac:dyDescent="0.2">
      <c r="A24" s="10" t="s">
        <v>22</v>
      </c>
      <c r="B24" s="18">
        <f>B17+B18</f>
        <v>50000000</v>
      </c>
    </row>
    <row r="25" spans="1:4" ht="39.75" customHeight="1" x14ac:dyDescent="0.2">
      <c r="A25" s="25" t="s">
        <v>30</v>
      </c>
      <c r="B25" s="19">
        <f>B11*(Regulatory_Capital+B16)</f>
        <v>120000000</v>
      </c>
    </row>
    <row r="26" spans="1:4" ht="15" hidden="1" x14ac:dyDescent="0.2">
      <c r="A26" s="13" t="s">
        <v>17</v>
      </c>
      <c r="B26" s="20">
        <f ca="1">IF(B20="",0,(B21-B20)/365.25)</f>
        <v>4.3160505390143831</v>
      </c>
      <c r="D26" s="3" t="s">
        <v>25</v>
      </c>
    </row>
    <row r="27" spans="1:4" ht="45" x14ac:dyDescent="0.2">
      <c r="A27" s="10" t="s">
        <v>29</v>
      </c>
      <c r="B27" s="28" t="str">
        <f ca="1">IF(Regulatory_Capital&lt;=0,"",IF(B26&gt;B8,"After",IF(B24&gt;=B25,"After","Initial Investment Period")))</f>
        <v>Initial Investment Period</v>
      </c>
      <c r="D27" s="3" t="s">
        <v>24</v>
      </c>
    </row>
    <row r="28" spans="1:4" ht="15" x14ac:dyDescent="0.2">
      <c r="A28" s="10"/>
      <c r="B28" s="11"/>
    </row>
    <row r="29" spans="1:4" ht="25.5" customHeight="1" x14ac:dyDescent="0.2">
      <c r="A29" s="10" t="s">
        <v>19</v>
      </c>
      <c r="B29" s="21">
        <f ca="1">IF(B$27="After",InvestmentCost,Regulatory_Capital+B16)</f>
        <v>150000000</v>
      </c>
    </row>
    <row r="30" spans="1:4" ht="15" x14ac:dyDescent="0.2">
      <c r="A30" s="10" t="s">
        <v>15</v>
      </c>
      <c r="B30" s="11">
        <f ca="1">IF(B27="","",IF(B$27="After",B$12,B$9))</f>
        <v>0.02</v>
      </c>
    </row>
    <row r="31" spans="1:4" ht="15" x14ac:dyDescent="0.2">
      <c r="A31" s="10"/>
      <c r="B31" s="22"/>
    </row>
    <row r="32" spans="1:4" ht="14.25" customHeight="1" x14ac:dyDescent="0.2">
      <c r="A32" s="13" t="s">
        <v>33</v>
      </c>
      <c r="B32" s="26">
        <f ca="1">IF(B30="","",B30*B29)</f>
        <v>3000000</v>
      </c>
    </row>
    <row r="33" spans="1:2" ht="15" thickBot="1" x14ac:dyDescent="0.25"/>
    <row r="34" spans="1:2" ht="14.25" customHeight="1" thickBot="1" x14ac:dyDescent="0.25">
      <c r="A34" s="24" t="s">
        <v>34</v>
      </c>
      <c r="B34" s="27">
        <f ca="1">IF(B30="","",B32/4)</f>
        <v>750000</v>
      </c>
    </row>
  </sheetData>
  <sheetProtection password="E510" sheet="1" objects="1" scenarios="1" selectLockedCells="1"/>
  <phoneticPr fontId="2" type="noConversion"/>
  <pageMargins left="0.53" right="0.55000000000000004" top="1" bottom="1" header="0.5" footer="0.5"/>
  <pageSetup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Management Fee Worksheet</vt:lpstr>
      <vt:lpstr>InvestmentCost</vt:lpstr>
      <vt:lpstr>Management_Base_Lower_Limit</vt:lpstr>
      <vt:lpstr>Management_Base_Upper_Limit</vt:lpstr>
      <vt:lpstr>Percent_Lower_Limit</vt:lpstr>
      <vt:lpstr>Percent_Upper_Limit</vt:lpstr>
      <vt:lpstr>'Management Fee Worksheet'!Print_Area</vt:lpstr>
      <vt:lpstr>privatecalled</vt:lpstr>
      <vt:lpstr>Regulatory_Capital</vt:lpstr>
      <vt:lpstr>Regulatory_Capital_Lower_Limit</vt:lpstr>
      <vt:lpstr>Regulatory_Capital_Upper_Limit</vt:lpstr>
      <vt:lpstr>SBA_Leverage_Issued_To_Date</vt:lpstr>
    </vt:vector>
  </TitlesOfParts>
  <Company>Small Business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TMJamers</dc:creator>
  <cp:lastModifiedBy>Theresa</cp:lastModifiedBy>
  <cp:lastPrinted>2003-08-07T11:19:29Z</cp:lastPrinted>
  <dcterms:created xsi:type="dcterms:W3CDTF">2003-05-29T16:11:12Z</dcterms:created>
  <dcterms:modified xsi:type="dcterms:W3CDTF">2013-04-30T14:30:19Z</dcterms:modified>
</cp:coreProperties>
</file>